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'BS'!$A$1:$I$66</definedName>
    <definedName name="_xlnm.Print_Area" localSheetId="2">'CF'!$A$1:$N$63</definedName>
    <definedName name="_xlnm.Print_Area" localSheetId="3">'EQUITY'!$A$1:$I$40</definedName>
    <definedName name="_xlnm.Print_Area" localSheetId="0">'IS'!$A$1:$I$37</definedName>
  </definedNames>
  <calcPr fullCalcOnLoad="1"/>
</workbook>
</file>

<file path=xl/sharedStrings.xml><?xml version="1.0" encoding="utf-8"?>
<sst xmlns="http://schemas.openxmlformats.org/spreadsheetml/2006/main" count="140" uniqueCount="103">
  <si>
    <t>Revenue</t>
  </si>
  <si>
    <t>Other operating income</t>
  </si>
  <si>
    <t>Finance costs</t>
  </si>
  <si>
    <t>Taxation</t>
  </si>
  <si>
    <t>Property, plant and equipment</t>
  </si>
  <si>
    <t>Inventories</t>
  </si>
  <si>
    <t>Trade and other receivables</t>
  </si>
  <si>
    <t>Cash and cash equivalents</t>
  </si>
  <si>
    <t>Trade and other payables</t>
  </si>
  <si>
    <t>Borrowings</t>
  </si>
  <si>
    <t>Share capital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</si>
  <si>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</si>
  <si>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</si>
  <si>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</si>
  <si>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</si>
  <si>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</si>
  <si>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</si>
  <si>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</si>
  <si>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(Incorporated in Malaysia)</t>
  </si>
  <si>
    <t>RM'000</t>
  </si>
  <si>
    <t xml:space="preserve"> AS AT</t>
  </si>
  <si>
    <t xml:space="preserve">QUARTER </t>
  </si>
  <si>
    <t>ENDED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</si>
  <si>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</si>
  <si>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</si>
  <si>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</si>
  <si>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</si>
  <si>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</si>
  <si>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</si>
  <si>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</si>
  <si>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</si>
  <si>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</si>
  <si>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</si>
  <si>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</si>
  <si>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</si>
  <si>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</si>
  <si>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</si>
  <si>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</si>
  <si>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</si>
  <si>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Non-cash items</t>
  </si>
  <si>
    <t xml:space="preserve">SHARE </t>
  </si>
  <si>
    <t>CAPITAL</t>
  </si>
  <si>
    <t>RETAINED</t>
  </si>
  <si>
    <t>PROFITS</t>
  </si>
  <si>
    <t>TOTAL</t>
  </si>
  <si>
    <t>ETI TECH CORPORATION BERHAD (667845-M)</t>
  </si>
  <si>
    <t xml:space="preserve">The Board of Directors of ETI TECH Corporation Berhad ("ETICB" or "Company") is pleased to announce the following </t>
  </si>
  <si>
    <t xml:space="preserve"> </t>
  </si>
  <si>
    <t>Interest paid</t>
  </si>
  <si>
    <t>Net assets per share (RM)</t>
  </si>
  <si>
    <t>PERMIUM</t>
  </si>
  <si>
    <t>Profit before taxation</t>
  </si>
  <si>
    <t xml:space="preserve">The unaudited condensed consolidated income statements should be read in conjunction with the accompanying explanatory notes of this interim financial report. </t>
  </si>
  <si>
    <t>The unaudited condensed consolidated balance sheet should be read in conjunction with the accompanying explanatory notes of this interim financial report.</t>
  </si>
  <si>
    <t>Net cash used in investing activities</t>
  </si>
  <si>
    <t>The unaudited condensed consolidated cashflow statement should be read in conjunction with the accompanying explanatory notes of this interim financial report.</t>
  </si>
  <si>
    <t>The unaudited condensed consolidated statement of changes in equity should be read in conjunction with the accompanying explanatory notes of this interim financial report.</t>
  </si>
  <si>
    <t>AUDITED</t>
  </si>
  <si>
    <t>31.08.2008</t>
  </si>
  <si>
    <t>Short-term deposits held as security</t>
  </si>
  <si>
    <t>Term loans raised</t>
  </si>
  <si>
    <t>CASH AND CASH EQUIVALENTS BROUGHT FORWARD</t>
  </si>
  <si>
    <t>CASH AND CASH EQUIVALENTS CARRIED FORWARD</t>
  </si>
  <si>
    <t>Earnings per share (sen)</t>
  </si>
  <si>
    <t>Net profit for the year attributable to shareholders</t>
  </si>
  <si>
    <t>Short-term deposits with a licensed bank</t>
  </si>
  <si>
    <t>PERIOD</t>
  </si>
  <si>
    <t>NON-CURRENT ASSETS</t>
  </si>
  <si>
    <t>CURRENT ASSETS</t>
  </si>
  <si>
    <t>CURRENT LIABILITIES</t>
  </si>
  <si>
    <t>NET CURRENT ASSETS</t>
  </si>
  <si>
    <t>NON-CURRENT LIABILITIES</t>
  </si>
  <si>
    <t>NET ASSETS</t>
  </si>
  <si>
    <t>FINANCED BY:-</t>
  </si>
  <si>
    <t>SHAREHOLDERS' EQUITY</t>
  </si>
  <si>
    <t>Prepaid lease payments</t>
  </si>
  <si>
    <t>Development expenditure</t>
  </si>
  <si>
    <t>Deferred tax liabilities</t>
  </si>
  <si>
    <t>Retained profits</t>
  </si>
  <si>
    <t>PERIOD</t>
  </si>
  <si>
    <t>ENDED</t>
  </si>
  <si>
    <t>12 months year ended 31 August 2008</t>
  </si>
  <si>
    <t>Balance at 1.9.2007</t>
  </si>
  <si>
    <t>Balance at 31.08.2008</t>
  </si>
  <si>
    <t>Balance at 1.9.2008</t>
  </si>
  <si>
    <t>Development expenditure</t>
  </si>
  <si>
    <t>Increase/(Decrease) in short term bank borrowings (net)</t>
  </si>
  <si>
    <t>Repayment of term loans</t>
  </si>
  <si>
    <t xml:space="preserve">Repayment of hire purchase </t>
  </si>
  <si>
    <t>NET INCREASE/(DECREASE) IN CASH AND CASH EQUIVALENTS</t>
  </si>
  <si>
    <t>UNAUDITED CONDENSED CONSOLIDATED INCOME STATEMENTS</t>
  </si>
  <si>
    <t>UNAUDITED CONDENSED CONSOLIDATED BALANCE SHEET</t>
  </si>
  <si>
    <t>UNAUDITED CONDENSED CONSOLIDATED CASH FLOW STATEMENT</t>
  </si>
  <si>
    <t>UNAUDITED CONDENSED CONSOLIDATED STATEMENT OF CHANGES IN EQUITY</t>
  </si>
  <si>
    <t>QUARTERLY REPORT FOR THE SECOND QUARTER ENDED 28 FEBRUARY 2009</t>
  </si>
  <si>
    <t>unaudited consolidated results for the second quarter ended 28 February 2009.</t>
  </si>
  <si>
    <t>28.02.2009</t>
  </si>
  <si>
    <t>6 months period ended 28 February 2009</t>
  </si>
  <si>
    <t>Balance at 28.02.2009</t>
  </si>
  <si>
    <t>29.02.2008</t>
  </si>
  <si>
    <t>Net cash generated from operating activities</t>
  </si>
  <si>
    <t>Net cash used in financing activities</t>
  </si>
  <si>
    <t>Operating expenses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</si>
</sst>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R&quot;#,##0_);\(&quot;R&quot;#,##0\)"/>
    <numFmt numFmtId="193" formatCode="&quot;R&quot;#,##0_);[Red]\(&quot;R&quot;#,##0\)"/>
    <numFmt numFmtId="194" formatCode="&quot;R&quot;#,##0.00_);\(&quot;R&quot;#,##0.00\)"/>
    <numFmt numFmtId="195" formatCode="&quot;R&quot;#,##0.00_);[Red]\(&quot;R&quot;#,##0.00\)"/>
    <numFmt numFmtId="196" formatCode="_(&quot;R&quot;* #,##0_);_(&quot;R&quot;* \(#,##0\);_(&quot;R&quot;* &quot;-&quot;_);_(@_)"/>
    <numFmt numFmtId="197" formatCode="_(&quot;R&quot;* #,##0.00_);_(&quot;R&quot;* \(#,##0.00\);_(&quot;R&quot;* &quot;-&quot;??_);_(@_)"/>
    <numFmt numFmtId="198" formatCode="_(* #,##0_);_(* \(#,##0\);_(* &quot;-&quot;??_);_(@_)"/>
    <numFmt numFmtId="199" formatCode="#,##0_);[Red]\(#,##0\);&quot;-&quot;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_);_(* \(#,##0.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#,##0.0_);\(#,##0.0\)"/>
    <numFmt numFmtId="212" formatCode="0.0000000000"/>
    <numFmt numFmtId="213" formatCode="[$-43E]dd\ mmmm\ yyyy"/>
    <numFmt numFmtId="214" formatCode="[$-409]dd\-mmm\-yy;@"/>
  </numFmts>
  <fonts count="1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98" fontId="2" fillId="0" borderId="0" xfId="15" applyNumberFormat="1" applyFont="1" applyAlignment="1">
      <alignment horizontal="right"/>
    </xf>
    <xf numFmtId="198" fontId="2" fillId="0" borderId="0" xfId="15" applyNumberFormat="1" applyFont="1" applyAlignment="1">
      <alignment/>
    </xf>
    <xf numFmtId="198" fontId="2" fillId="0" borderId="0" xfId="15" applyNumberFormat="1" applyFont="1" applyBorder="1" applyAlignment="1">
      <alignment/>
    </xf>
    <xf numFmtId="198" fontId="2" fillId="0" borderId="1" xfId="15" applyNumberFormat="1" applyFont="1" applyBorder="1" applyAlignment="1">
      <alignment/>
    </xf>
    <xf numFmtId="198" fontId="2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98" fontId="2" fillId="0" borderId="0" xfId="15" applyNumberFormat="1" applyFont="1" applyFill="1" applyAlignment="1">
      <alignment horizontal="right"/>
    </xf>
    <xf numFmtId="198" fontId="2" fillId="0" borderId="1" xfId="15" applyNumberFormat="1" applyFont="1" applyFill="1" applyBorder="1" applyAlignment="1">
      <alignment horizontal="right"/>
    </xf>
    <xf numFmtId="198" fontId="2" fillId="0" borderId="2" xfId="15" applyNumberFormat="1" applyFont="1" applyFill="1" applyBorder="1" applyAlignment="1">
      <alignment horizontal="right"/>
    </xf>
    <xf numFmtId="198" fontId="2" fillId="0" borderId="3" xfId="15" applyNumberFormat="1" applyFont="1" applyFill="1" applyBorder="1" applyAlignment="1">
      <alignment horizontal="right"/>
    </xf>
    <xf numFmtId="198" fontId="2" fillId="0" borderId="0" xfId="15" applyNumberFormat="1" applyFont="1" applyFill="1" applyBorder="1" applyAlignment="1">
      <alignment/>
    </xf>
    <xf numFmtId="198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10" fillId="0" borderId="0" xfId="0" applyFont="1" applyFill="1" applyAlignment="1">
      <alignment/>
    </xf>
    <xf numFmtId="41" fontId="2" fillId="0" borderId="0" xfId="0" applyFont="1" applyAlignment="1">
      <alignment/>
    </xf>
    <xf numFmtId="41" fontId="2" fillId="0" borderId="0" xfId="0" applyFont="1" applyAlignment="1">
      <alignment horizontal="right"/>
    </xf>
    <xf numFmtId="41" fontId="1" fillId="0" borderId="0" xfId="0" applyFont="1" applyAlignment="1">
      <alignment horizontal="right"/>
    </xf>
    <xf numFmtId="41" fontId="9" fillId="0" borderId="0" xfId="0" applyAlignment="1">
      <alignment/>
    </xf>
    <xf numFmtId="41" fontId="1" fillId="0" borderId="1" xfId="0" applyFont="1" applyBorder="1" applyAlignment="1">
      <alignment horizontal="right"/>
    </xf>
    <xf numFmtId="41" fontId="1" fillId="0" borderId="0" xfId="0" applyFont="1" applyAlignment="1">
      <alignment horizontal="center"/>
    </xf>
    <xf numFmtId="41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98" fontId="0" fillId="0" borderId="0" xfId="0" applyNumberFormat="1" applyAlignment="1">
      <alignment/>
    </xf>
    <xf numFmtId="201" fontId="0" fillId="0" borderId="0" xfId="16" applyNumberFormat="1" applyAlignment="1">
      <alignment/>
    </xf>
    <xf numFmtId="198" fontId="2" fillId="0" borderId="1" xfId="15" applyNumberFormat="1" applyFont="1" applyFill="1" applyBorder="1" applyAlignment="1">
      <alignment/>
    </xf>
    <xf numFmtId="209" fontId="2" fillId="0" borderId="0" xfId="15" applyNumberFormat="1" applyFont="1" applyFill="1" applyAlignment="1">
      <alignment/>
    </xf>
    <xf numFmtId="43" fontId="2" fillId="0" borderId="0" xfId="15" applyFont="1" applyFill="1" applyAlignment="1">
      <alignment horizontal="right"/>
    </xf>
    <xf numFmtId="43" fontId="2" fillId="0" borderId="0" xfId="15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98" fontId="2" fillId="0" borderId="2" xfId="15" applyNumberFormat="1" applyFont="1" applyBorder="1" applyAlignment="1">
      <alignment horizontal="right"/>
    </xf>
    <xf numFmtId="198" fontId="2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210" fontId="2" fillId="0" borderId="0" xfId="15" applyNumberFormat="1" applyFont="1" applyFill="1" applyAlignment="1">
      <alignment/>
    </xf>
    <xf numFmtId="198" fontId="2" fillId="0" borderId="0" xfId="15" applyNumberFormat="1" applyFont="1" applyFill="1" applyBorder="1" applyAlignment="1">
      <alignment horizontal="right"/>
    </xf>
    <xf numFmtId="198" fontId="2" fillId="0" borderId="2" xfId="15" applyNumberFormat="1" applyFont="1" applyFill="1" applyBorder="1" applyAlignment="1">
      <alignment/>
    </xf>
    <xf numFmtId="41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198" fontId="2" fillId="0" borderId="4" xfId="15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8" fontId="2" fillId="0" borderId="4" xfId="15" applyNumberFormat="1" applyFont="1" applyFill="1" applyBorder="1" applyAlignment="1">
      <alignment/>
    </xf>
    <xf numFmtId="198" fontId="2" fillId="0" borderId="4" xfId="15" applyNumberFormat="1" applyFont="1" applyBorder="1" applyAlignment="1">
      <alignment/>
    </xf>
    <xf numFmtId="198" fontId="2" fillId="0" borderId="5" xfId="15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 horizontal="right"/>
    </xf>
    <xf numFmtId="198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70" t="s">
        <v>45</v>
      </c>
      <c r="B1" s="70"/>
      <c r="C1" s="70"/>
      <c r="D1" s="70"/>
      <c r="E1" s="70"/>
      <c r="F1" s="70"/>
      <c r="G1" s="70"/>
      <c r="H1" s="70"/>
      <c r="I1" s="1"/>
    </row>
    <row r="2" spans="1:9" ht="12.75">
      <c r="A2" s="71" t="s">
        <v>18</v>
      </c>
      <c r="B2" s="71"/>
      <c r="C2" s="71"/>
      <c r="D2" s="71"/>
      <c r="E2" s="71"/>
      <c r="F2" s="71"/>
      <c r="G2" s="71"/>
      <c r="H2" s="71"/>
      <c r="I2" s="1"/>
    </row>
    <row r="3" spans="1:9" ht="13.5" thickBot="1">
      <c r="A3" s="72" t="s">
        <v>94</v>
      </c>
      <c r="B3" s="72"/>
      <c r="C3" s="72"/>
      <c r="D3" s="72"/>
      <c r="E3" s="72"/>
      <c r="F3" s="72"/>
      <c r="G3" s="72"/>
      <c r="H3" s="72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46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95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90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16</v>
      </c>
      <c r="C11" s="6"/>
      <c r="D11" s="6"/>
      <c r="E11" s="6"/>
      <c r="F11" s="5" t="s">
        <v>17</v>
      </c>
      <c r="G11" s="6"/>
      <c r="H11" s="6"/>
      <c r="I11" s="7"/>
    </row>
    <row r="12" spans="1:9" ht="12.75">
      <c r="A12" s="8"/>
      <c r="B12" s="9" t="s">
        <v>21</v>
      </c>
      <c r="C12" s="9"/>
      <c r="D12" s="10" t="s">
        <v>21</v>
      </c>
      <c r="E12" s="9"/>
      <c r="F12" s="9" t="s">
        <v>66</v>
      </c>
      <c r="G12" s="9"/>
      <c r="H12" s="10" t="s">
        <v>66</v>
      </c>
      <c r="I12" s="7"/>
    </row>
    <row r="13" spans="1:9" ht="12.75">
      <c r="A13" s="8"/>
      <c r="B13" s="9" t="s">
        <v>22</v>
      </c>
      <c r="C13" s="9"/>
      <c r="D13" s="10" t="s">
        <v>22</v>
      </c>
      <c r="E13" s="9"/>
      <c r="F13" s="9" t="s">
        <v>22</v>
      </c>
      <c r="G13" s="9"/>
      <c r="H13" s="10" t="s">
        <v>22</v>
      </c>
      <c r="I13" s="7"/>
    </row>
    <row r="14" spans="1:9" ht="12.75">
      <c r="A14" s="8"/>
      <c r="B14" s="11" t="s">
        <v>96</v>
      </c>
      <c r="C14" s="11"/>
      <c r="D14" s="12" t="s">
        <v>99</v>
      </c>
      <c r="E14" s="11"/>
      <c r="F14" s="11" t="str">
        <f>B14</f>
        <v>28.02.2009</v>
      </c>
      <c r="G14" s="11"/>
      <c r="H14" s="12" t="str">
        <f>D14</f>
        <v>29.02.2008</v>
      </c>
      <c r="I14" s="1"/>
    </row>
    <row r="15" spans="1:9" ht="12.75">
      <c r="A15" s="8"/>
      <c r="B15" s="13" t="s">
        <v>19</v>
      </c>
      <c r="C15" s="14"/>
      <c r="D15" s="15" t="s">
        <v>19</v>
      </c>
      <c r="E15" s="14"/>
      <c r="F15" s="13" t="s">
        <v>19</v>
      </c>
      <c r="G15" s="14"/>
      <c r="H15" s="15" t="s">
        <v>19</v>
      </c>
      <c r="I15" s="1"/>
    </row>
    <row r="16" spans="1:9" ht="12.75">
      <c r="A16" s="1"/>
      <c r="B16" s="21"/>
      <c r="C16" s="3"/>
      <c r="D16" s="3"/>
      <c r="E16" s="3"/>
      <c r="F16" s="21"/>
      <c r="G16" s="3"/>
      <c r="H16" s="1"/>
      <c r="I16" s="1"/>
    </row>
    <row r="17" spans="1:8" ht="12.75">
      <c r="A17" s="1" t="s">
        <v>0</v>
      </c>
      <c r="B17" s="25">
        <f>18202</f>
        <v>18202</v>
      </c>
      <c r="C17" s="25"/>
      <c r="D17" s="25">
        <v>19151</v>
      </c>
      <c r="E17" s="25"/>
      <c r="F17" s="25">
        <f>B17+19475</f>
        <v>37677</v>
      </c>
      <c r="G17" s="30"/>
      <c r="H17" s="25">
        <f>D17+17903</f>
        <v>37054</v>
      </c>
    </row>
    <row r="18" spans="1:8" ht="12.75">
      <c r="A18" s="1"/>
      <c r="B18" s="30"/>
      <c r="C18" s="30"/>
      <c r="D18" s="30"/>
      <c r="E18" s="30"/>
      <c r="F18" s="30"/>
      <c r="G18" s="30"/>
      <c r="H18" s="30"/>
    </row>
    <row r="19" spans="1:8" ht="12.75">
      <c r="A19" s="1" t="s">
        <v>1</v>
      </c>
      <c r="B19" s="25">
        <f>1</f>
        <v>1</v>
      </c>
      <c r="C19" s="25"/>
      <c r="D19" s="25">
        <v>26</v>
      </c>
      <c r="E19" s="25"/>
      <c r="F19" s="25">
        <f>B19+1</f>
        <v>2</v>
      </c>
      <c r="G19" s="30"/>
      <c r="H19" s="25">
        <f>D19+2</f>
        <v>28</v>
      </c>
    </row>
    <row r="20" spans="1:8" ht="12.75">
      <c r="A20" s="1"/>
      <c r="B20" s="30"/>
      <c r="C20" s="30"/>
      <c r="D20" s="30"/>
      <c r="E20" s="30"/>
      <c r="F20" s="30"/>
      <c r="G20" s="30"/>
      <c r="H20" s="30"/>
    </row>
    <row r="21" spans="1:8" ht="12.75">
      <c r="A21" s="1" t="s">
        <v>102</v>
      </c>
      <c r="B21" s="25">
        <f>-13329</f>
        <v>-13329</v>
      </c>
      <c r="C21" s="25"/>
      <c r="D21" s="25">
        <v>-14286</v>
      </c>
      <c r="E21" s="25"/>
      <c r="F21" s="25">
        <f>B21-15134</f>
        <v>-28463</v>
      </c>
      <c r="G21" s="30"/>
      <c r="H21" s="25">
        <f>D21-13433</f>
        <v>-27719</v>
      </c>
    </row>
    <row r="22" spans="1:8" ht="12.75">
      <c r="A22" s="1"/>
      <c r="B22" s="56"/>
      <c r="C22" s="30"/>
      <c r="D22" s="46"/>
      <c r="E22" s="30"/>
      <c r="F22" s="56"/>
      <c r="G22" s="30"/>
      <c r="H22" s="30"/>
    </row>
    <row r="23" spans="1:8" ht="12.75">
      <c r="A23" s="1" t="s">
        <v>2</v>
      </c>
      <c r="B23" s="25">
        <f>-105</f>
        <v>-105</v>
      </c>
      <c r="C23" s="25"/>
      <c r="D23" s="25">
        <v>-118</v>
      </c>
      <c r="E23" s="25"/>
      <c r="F23" s="25">
        <f>B23-125</f>
        <v>-230</v>
      </c>
      <c r="G23" s="29"/>
      <c r="H23" s="25">
        <f>D23-100</f>
        <v>-218</v>
      </c>
    </row>
    <row r="24" spans="1:8" ht="12.75">
      <c r="A24" s="1"/>
      <c r="B24" s="26"/>
      <c r="C24" s="57"/>
      <c r="D24" s="26"/>
      <c r="E24" s="57"/>
      <c r="F24" s="26"/>
      <c r="G24" s="57"/>
      <c r="H24" s="26"/>
    </row>
    <row r="25" spans="1:8" ht="12.75">
      <c r="A25" s="1" t="s">
        <v>51</v>
      </c>
      <c r="B25" s="25">
        <f>SUM(B17:B24)</f>
        <v>4769</v>
      </c>
      <c r="C25" s="25"/>
      <c r="D25" s="25">
        <f>SUM(D17:D24)</f>
        <v>4773</v>
      </c>
      <c r="E25" s="25"/>
      <c r="F25" s="25">
        <f>SUM(F17:F24)</f>
        <v>8986</v>
      </c>
      <c r="G25" s="25"/>
      <c r="H25" s="25">
        <f>SUM(H17:H24)</f>
        <v>9145</v>
      </c>
    </row>
    <row r="26" spans="1:8" ht="12.75">
      <c r="A26" s="1"/>
      <c r="B26" s="25"/>
      <c r="C26" s="25"/>
      <c r="D26" s="25"/>
      <c r="E26" s="25"/>
      <c r="F26" s="25"/>
      <c r="G26" s="25"/>
      <c r="H26" s="25"/>
    </row>
    <row r="27" spans="1:8" ht="12.75">
      <c r="A27" s="1" t="s">
        <v>3</v>
      </c>
      <c r="B27" s="25">
        <f>0</f>
        <v>0</v>
      </c>
      <c r="C27" s="25"/>
      <c r="D27" s="25">
        <v>0</v>
      </c>
      <c r="E27" s="25"/>
      <c r="F27" s="25">
        <f>B27</f>
        <v>0</v>
      </c>
      <c r="G27" s="25"/>
      <c r="H27" s="25">
        <f>D27</f>
        <v>0</v>
      </c>
    </row>
    <row r="28" spans="1:8" ht="12.75">
      <c r="A28" s="1"/>
      <c r="B28" s="26"/>
      <c r="C28" s="57"/>
      <c r="D28" s="26"/>
      <c r="E28" s="57"/>
      <c r="F28" s="26"/>
      <c r="G28" s="57"/>
      <c r="H28" s="26"/>
    </row>
    <row r="29" spans="1:8" ht="13.5" thickBot="1">
      <c r="A29" s="3" t="s">
        <v>64</v>
      </c>
      <c r="B29" s="61">
        <f>SUM(B25:B28)</f>
        <v>4769</v>
      </c>
      <c r="C29" s="25"/>
      <c r="D29" s="61">
        <f>SUM(D25:D28)</f>
        <v>4773</v>
      </c>
      <c r="E29" s="25"/>
      <c r="F29" s="61">
        <f>SUM(F25:F28)</f>
        <v>8986</v>
      </c>
      <c r="G29" s="25"/>
      <c r="H29" s="61">
        <f>SUM(H25:H28)</f>
        <v>9145</v>
      </c>
    </row>
    <row r="30" spans="1:8" ht="12.75">
      <c r="A30" s="1"/>
      <c r="B30" s="25"/>
      <c r="C30" s="25"/>
      <c r="D30" s="25"/>
      <c r="E30" s="25"/>
      <c r="F30" s="25"/>
      <c r="G30" s="25"/>
      <c r="H30" s="25"/>
    </row>
    <row r="31" spans="1:8" ht="12.75">
      <c r="A31" s="21" t="s">
        <v>63</v>
      </c>
      <c r="B31" s="47"/>
      <c r="C31" s="47"/>
      <c r="D31" s="47"/>
      <c r="E31" s="47"/>
      <c r="F31" s="47"/>
      <c r="G31" s="47"/>
      <c r="H31" s="47"/>
    </row>
    <row r="32" spans="1:11" ht="12.75">
      <c r="A32" s="3" t="s">
        <v>12</v>
      </c>
      <c r="B32" s="47">
        <v>2.1</v>
      </c>
      <c r="C32" s="47"/>
      <c r="D32" s="47">
        <v>2.1</v>
      </c>
      <c r="E32" s="47"/>
      <c r="F32" s="47">
        <v>3.96</v>
      </c>
      <c r="G32" s="47"/>
      <c r="H32" s="47">
        <v>4.03</v>
      </c>
      <c r="I32" s="49"/>
      <c r="J32" s="49"/>
      <c r="K32" s="49"/>
    </row>
    <row r="33" spans="1:11" ht="12.75">
      <c r="A33" s="3" t="s">
        <v>14</v>
      </c>
      <c r="B33" s="47" t="s">
        <v>13</v>
      </c>
      <c r="C33" s="47"/>
      <c r="D33" s="47" t="s">
        <v>13</v>
      </c>
      <c r="E33" s="47"/>
      <c r="F33" s="47" t="s">
        <v>13</v>
      </c>
      <c r="G33" s="47"/>
      <c r="H33" s="47" t="s">
        <v>13</v>
      </c>
      <c r="I33" s="49"/>
      <c r="J33" s="49"/>
      <c r="K33" s="49"/>
    </row>
    <row r="34" spans="1:8" ht="12.75">
      <c r="A34" s="1"/>
      <c r="B34" s="48"/>
      <c r="C34" s="48"/>
      <c r="D34" s="48"/>
      <c r="E34" s="48"/>
      <c r="F34" s="48"/>
      <c r="G34" s="48"/>
      <c r="H34" s="48"/>
    </row>
    <row r="35" spans="1:8" ht="12.75">
      <c r="A35" s="1"/>
      <c r="B35" s="48"/>
      <c r="C35" s="48"/>
      <c r="D35" s="48"/>
      <c r="E35" s="48"/>
      <c r="F35" s="48"/>
      <c r="G35" s="48"/>
      <c r="H35" s="48"/>
    </row>
    <row r="36" spans="2:8" ht="12.75">
      <c r="B36" s="49"/>
      <c r="C36" s="49"/>
      <c r="D36" s="49"/>
      <c r="E36" s="49"/>
      <c r="F36" s="49"/>
      <c r="G36" s="49"/>
      <c r="H36" s="49"/>
    </row>
    <row r="37" spans="1:8" ht="28.5" customHeight="1">
      <c r="A37" s="73" t="s">
        <v>52</v>
      </c>
      <c r="B37" s="73"/>
      <c r="C37" s="73"/>
      <c r="D37" s="73"/>
      <c r="E37" s="73"/>
      <c r="F37" s="73"/>
      <c r="G37" s="73"/>
      <c r="H37" s="73"/>
    </row>
  </sheetData>
  <mergeCells count="4">
    <mergeCell ref="A1:H1"/>
    <mergeCell ref="A2:H2"/>
    <mergeCell ref="A3:H3"/>
    <mergeCell ref="A37:H37"/>
  </mergeCells>
  <printOptions/>
  <pageMargins left="0.2362204724409449" right="0" top="0.7480314960629921" bottom="0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3.28125" style="0" customWidth="1"/>
    <col min="2" max="6" width="3.8515625" style="0" customWidth="1"/>
    <col min="7" max="7" width="13.7109375" style="0" customWidth="1"/>
    <col min="8" max="8" width="3.8515625" style="0" customWidth="1"/>
    <col min="9" max="9" width="13.7109375" style="0" customWidth="1"/>
  </cols>
  <sheetData>
    <row r="1" spans="1:9" ht="12.75">
      <c r="A1" s="70" t="s">
        <v>45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18</v>
      </c>
      <c r="B2" s="71"/>
      <c r="C2" s="71"/>
      <c r="D2" s="71"/>
      <c r="E2" s="71"/>
      <c r="F2" s="71"/>
      <c r="G2" s="71"/>
      <c r="H2" s="71"/>
      <c r="I2" s="71"/>
    </row>
    <row r="3" spans="1:9" ht="13.5" thickBot="1">
      <c r="A3" s="72" t="s">
        <v>94</v>
      </c>
      <c r="B3" s="72"/>
      <c r="C3" s="72"/>
      <c r="D3" s="72"/>
      <c r="E3" s="72"/>
      <c r="F3" s="72"/>
      <c r="G3" s="72"/>
      <c r="H3" s="72"/>
      <c r="I3" s="72"/>
    </row>
    <row r="6" spans="1:9" ht="12.75">
      <c r="A6" s="4" t="s">
        <v>91</v>
      </c>
      <c r="B6" s="4"/>
      <c r="C6" s="4"/>
      <c r="D6" s="4"/>
      <c r="E6" s="4"/>
      <c r="F6" s="4"/>
      <c r="G6" s="4"/>
      <c r="H6" s="4"/>
      <c r="I6" s="4"/>
    </row>
    <row r="7" ht="12.75">
      <c r="I7" s="22" t="s">
        <v>57</v>
      </c>
    </row>
    <row r="8" spans="1:9" ht="12.75">
      <c r="A8" s="1"/>
      <c r="B8" s="1"/>
      <c r="C8" s="1"/>
      <c r="D8" s="1"/>
      <c r="E8" s="1"/>
      <c r="F8" s="1"/>
      <c r="G8" s="22" t="s">
        <v>20</v>
      </c>
      <c r="H8" s="1"/>
      <c r="I8" s="38" t="s">
        <v>20</v>
      </c>
    </row>
    <row r="9" spans="1:9" ht="12.75">
      <c r="A9" s="1"/>
      <c r="B9" s="1"/>
      <c r="C9" s="1"/>
      <c r="D9" s="1"/>
      <c r="E9" s="1"/>
      <c r="F9" s="1"/>
      <c r="G9" s="22" t="s">
        <v>96</v>
      </c>
      <c r="H9" s="1"/>
      <c r="I9" s="38" t="s">
        <v>58</v>
      </c>
    </row>
    <row r="10" spans="1:9" ht="12.75">
      <c r="A10" s="1"/>
      <c r="B10" s="1"/>
      <c r="C10" s="1"/>
      <c r="D10" s="1"/>
      <c r="E10" s="1"/>
      <c r="F10" s="1"/>
      <c r="G10" s="23" t="s">
        <v>19</v>
      </c>
      <c r="H10" s="1"/>
      <c r="I10" s="39" t="s">
        <v>19</v>
      </c>
    </row>
    <row r="11" ht="12.75">
      <c r="I11" s="62"/>
    </row>
    <row r="12" spans="1:7" ht="12.75">
      <c r="A12" s="21" t="s">
        <v>67</v>
      </c>
      <c r="G12" s="49"/>
    </row>
    <row r="13" spans="1:7" ht="12.75">
      <c r="A13" s="52"/>
      <c r="G13" s="49"/>
    </row>
    <row r="14" spans="1:9" ht="12.75">
      <c r="A14" s="1" t="s">
        <v>4</v>
      </c>
      <c r="B14" s="1"/>
      <c r="C14" s="17"/>
      <c r="D14" s="1"/>
      <c r="E14" s="1"/>
      <c r="F14" s="1"/>
      <c r="G14" s="25">
        <f>12905</f>
        <v>12905</v>
      </c>
      <c r="H14" s="1"/>
      <c r="I14" s="16">
        <f>12591</f>
        <v>12591</v>
      </c>
    </row>
    <row r="15" spans="1:9" ht="12.75">
      <c r="A15" s="1"/>
      <c r="B15" s="1"/>
      <c r="C15" s="17"/>
      <c r="D15" s="1"/>
      <c r="E15" s="1"/>
      <c r="F15" s="1"/>
      <c r="G15" s="30"/>
      <c r="H15" s="1"/>
      <c r="I15" s="17"/>
    </row>
    <row r="16" spans="1:9" ht="12.75">
      <c r="A16" s="1" t="s">
        <v>75</v>
      </c>
      <c r="B16" s="1"/>
      <c r="C16" s="17"/>
      <c r="D16" s="1"/>
      <c r="E16" s="1"/>
      <c r="F16" s="1"/>
      <c r="G16" s="25">
        <f>1226</f>
        <v>1226</v>
      </c>
      <c r="H16" s="1"/>
      <c r="I16" s="16">
        <f>1238</f>
        <v>1238</v>
      </c>
    </row>
    <row r="17" spans="1:9" ht="12.75">
      <c r="A17" s="1"/>
      <c r="B17" s="1"/>
      <c r="C17" s="17"/>
      <c r="D17" s="1"/>
      <c r="E17" s="1"/>
      <c r="F17" s="1"/>
      <c r="G17" s="30"/>
      <c r="H17" s="1"/>
      <c r="I17" s="17"/>
    </row>
    <row r="18" spans="1:9" ht="12.75">
      <c r="A18" s="1" t="s">
        <v>76</v>
      </c>
      <c r="B18" s="1"/>
      <c r="C18" s="17"/>
      <c r="D18" s="1"/>
      <c r="E18" s="1"/>
      <c r="F18" s="1"/>
      <c r="G18" s="25">
        <f>19745</f>
        <v>19745</v>
      </c>
      <c r="H18" s="1"/>
      <c r="I18" s="16">
        <f>16817</f>
        <v>16817</v>
      </c>
    </row>
    <row r="19" spans="1:9" ht="12.75">
      <c r="A19" s="1"/>
      <c r="B19" s="1"/>
      <c r="C19" s="17"/>
      <c r="D19" s="1"/>
      <c r="E19" s="1"/>
      <c r="F19" s="1"/>
      <c r="G19" s="25"/>
      <c r="H19" s="1"/>
      <c r="I19" s="16"/>
    </row>
    <row r="20" spans="1:9" ht="12.75">
      <c r="A20" s="1"/>
      <c r="B20" s="1"/>
      <c r="C20" s="17"/>
      <c r="D20" s="1"/>
      <c r="E20" s="1"/>
      <c r="F20" s="1"/>
      <c r="G20" s="27">
        <f>SUM(G14:G19)</f>
        <v>33876</v>
      </c>
      <c r="H20" s="1"/>
      <c r="I20" s="53">
        <f>SUM(I14:I19)</f>
        <v>30646</v>
      </c>
    </row>
    <row r="21" spans="1:9" ht="12.75">
      <c r="A21" s="1"/>
      <c r="B21" s="1"/>
      <c r="C21" s="17"/>
      <c r="D21" s="1"/>
      <c r="E21" s="1"/>
      <c r="F21" s="1"/>
      <c r="G21" s="30"/>
      <c r="H21" s="1"/>
      <c r="I21" s="17"/>
    </row>
    <row r="22" spans="1:9" ht="12.75">
      <c r="A22" s="2" t="s">
        <v>68</v>
      </c>
      <c r="B22" s="1"/>
      <c r="C22" s="17"/>
      <c r="D22" s="1"/>
      <c r="E22" s="1"/>
      <c r="F22" s="1"/>
      <c r="G22" s="30"/>
      <c r="H22" s="1"/>
      <c r="I22" s="17"/>
    </row>
    <row r="23" spans="1:9" ht="12.75">
      <c r="A23" s="1"/>
      <c r="B23" s="1"/>
      <c r="C23" s="17"/>
      <c r="D23" s="1"/>
      <c r="E23" s="1"/>
      <c r="F23" s="1"/>
      <c r="G23" s="29"/>
      <c r="H23" s="1"/>
      <c r="I23" s="18"/>
    </row>
    <row r="24" spans="1:9" s="51" customFormat="1" ht="12.75">
      <c r="A24" s="50" t="s">
        <v>5</v>
      </c>
      <c r="B24" s="50"/>
      <c r="C24" s="18"/>
      <c r="D24" s="50"/>
      <c r="E24" s="50"/>
      <c r="F24" s="50"/>
      <c r="G24" s="57">
        <f>7758</f>
        <v>7758</v>
      </c>
      <c r="H24" s="50"/>
      <c r="I24" s="20">
        <f>6368</f>
        <v>6368</v>
      </c>
    </row>
    <row r="25" spans="1:9" s="51" customFormat="1" ht="12.75">
      <c r="A25" s="50"/>
      <c r="B25" s="50"/>
      <c r="C25" s="18"/>
      <c r="D25" s="50"/>
      <c r="E25" s="50"/>
      <c r="F25" s="50"/>
      <c r="G25" s="29"/>
      <c r="H25" s="50"/>
      <c r="I25" s="18"/>
    </row>
    <row r="26" spans="1:9" s="51" customFormat="1" ht="12.75">
      <c r="A26" s="50" t="s">
        <v>6</v>
      </c>
      <c r="B26" s="50"/>
      <c r="C26" s="18"/>
      <c r="D26" s="50"/>
      <c r="E26" s="50"/>
      <c r="F26" s="50"/>
      <c r="G26" s="57">
        <f>41017+1227</f>
        <v>42244</v>
      </c>
      <c r="H26" s="50"/>
      <c r="I26" s="57">
        <f>38541+1217+635</f>
        <v>40393</v>
      </c>
    </row>
    <row r="27" spans="1:11" s="51" customFormat="1" ht="12.75">
      <c r="A27" s="63"/>
      <c r="B27" s="63"/>
      <c r="C27" s="29"/>
      <c r="D27" s="63"/>
      <c r="E27" s="63"/>
      <c r="F27" s="63"/>
      <c r="G27" s="57"/>
      <c r="H27" s="63"/>
      <c r="I27" s="57"/>
      <c r="J27" s="64"/>
      <c r="K27" s="64"/>
    </row>
    <row r="28" spans="1:11" s="51" customFormat="1" ht="12.75">
      <c r="A28" s="63" t="s">
        <v>65</v>
      </c>
      <c r="B28" s="63"/>
      <c r="C28" s="29"/>
      <c r="D28" s="63"/>
      <c r="E28" s="63"/>
      <c r="F28" s="63"/>
      <c r="G28" s="57">
        <v>700</v>
      </c>
      <c r="H28" s="63"/>
      <c r="I28" s="57">
        <f>700</f>
        <v>700</v>
      </c>
      <c r="J28" s="64"/>
      <c r="K28" s="64"/>
    </row>
    <row r="29" spans="1:11" s="51" customFormat="1" ht="12.75">
      <c r="A29" s="63"/>
      <c r="B29" s="63"/>
      <c r="C29" s="29"/>
      <c r="D29" s="63"/>
      <c r="E29" s="63"/>
      <c r="F29" s="63"/>
      <c r="G29" s="57"/>
      <c r="H29" s="63"/>
      <c r="I29" s="57"/>
      <c r="J29" s="64"/>
      <c r="K29" s="64"/>
    </row>
    <row r="30" spans="1:11" s="51" customFormat="1" ht="12.75">
      <c r="A30" s="63" t="s">
        <v>7</v>
      </c>
      <c r="B30" s="63"/>
      <c r="C30" s="29"/>
      <c r="D30" s="63"/>
      <c r="E30" s="63"/>
      <c r="F30" s="63"/>
      <c r="G30" s="57">
        <f>6299</f>
        <v>6299</v>
      </c>
      <c r="H30" s="63"/>
      <c r="I30" s="57">
        <f>5016</f>
        <v>5016</v>
      </c>
      <c r="J30" s="64"/>
      <c r="K30" s="64"/>
    </row>
    <row r="31" spans="1:9" s="51" customFormat="1" ht="12.75">
      <c r="A31" s="50"/>
      <c r="B31" s="50"/>
      <c r="C31" s="18"/>
      <c r="D31" s="50"/>
      <c r="E31" s="50"/>
      <c r="F31" s="50"/>
      <c r="G31" s="57"/>
      <c r="H31" s="50"/>
      <c r="I31" s="20"/>
    </row>
    <row r="32" spans="1:9" s="51" customFormat="1" ht="12.75">
      <c r="A32" s="50"/>
      <c r="B32" s="50"/>
      <c r="C32" s="18"/>
      <c r="D32" s="50"/>
      <c r="E32" s="50"/>
      <c r="F32" s="50"/>
      <c r="G32" s="58">
        <f>SUM(G24:G30)</f>
        <v>57001</v>
      </c>
      <c r="H32" s="50"/>
      <c r="I32" s="54">
        <f>SUM(I24:I30)</f>
        <v>52477</v>
      </c>
    </row>
    <row r="33" spans="1:9" s="51" customFormat="1" ht="12.75">
      <c r="A33" s="50"/>
      <c r="B33" s="50"/>
      <c r="C33" s="18"/>
      <c r="D33" s="50"/>
      <c r="E33" s="50"/>
      <c r="F33" s="50"/>
      <c r="G33" s="29"/>
      <c r="H33" s="50"/>
      <c r="I33" s="18"/>
    </row>
    <row r="34" spans="1:9" s="51" customFormat="1" ht="12.75">
      <c r="A34" s="2" t="s">
        <v>69</v>
      </c>
      <c r="B34" s="1"/>
      <c r="C34" s="17"/>
      <c r="D34" s="1"/>
      <c r="E34" s="1"/>
      <c r="F34" s="1"/>
      <c r="G34" s="30"/>
      <c r="H34" s="1"/>
      <c r="I34" s="17"/>
    </row>
    <row r="35" spans="1:9" s="51" customFormat="1" ht="12.75">
      <c r="A35" s="1"/>
      <c r="B35" s="1"/>
      <c r="C35" s="17"/>
      <c r="D35" s="1"/>
      <c r="E35" s="1"/>
      <c r="F35" s="1"/>
      <c r="G35" s="30"/>
      <c r="H35" s="1"/>
      <c r="I35" s="17"/>
    </row>
    <row r="36" spans="1:9" s="51" customFormat="1" ht="12.75">
      <c r="A36" s="50" t="s">
        <v>8</v>
      </c>
      <c r="B36" s="50"/>
      <c r="C36" s="18"/>
      <c r="D36" s="50"/>
      <c r="E36" s="50"/>
      <c r="F36" s="50"/>
      <c r="G36" s="57">
        <f>1961+819</f>
        <v>2780</v>
      </c>
      <c r="H36" s="50"/>
      <c r="I36" s="57">
        <f>2694+818+635</f>
        <v>4147</v>
      </c>
    </row>
    <row r="37" spans="1:9" s="51" customFormat="1" ht="12.75">
      <c r="A37" s="50"/>
      <c r="B37" s="50"/>
      <c r="C37" s="18"/>
      <c r="D37" s="50"/>
      <c r="E37" s="50"/>
      <c r="F37" s="50"/>
      <c r="G37" s="57"/>
      <c r="H37" s="50"/>
      <c r="I37" s="20"/>
    </row>
    <row r="38" spans="1:9" s="51" customFormat="1" ht="12.75">
      <c r="A38" s="50" t="s">
        <v>9</v>
      </c>
      <c r="B38" s="50"/>
      <c r="C38" s="18"/>
      <c r="D38" s="50"/>
      <c r="E38" s="50"/>
      <c r="F38" s="50"/>
      <c r="G38" s="57">
        <f>4244+33+208</f>
        <v>4485</v>
      </c>
      <c r="H38" s="50"/>
      <c r="I38" s="57">
        <f>3972+38+208</f>
        <v>4218</v>
      </c>
    </row>
    <row r="39" spans="1:9" s="51" customFormat="1" ht="12.75">
      <c r="A39" s="1"/>
      <c r="B39" s="1"/>
      <c r="C39" s="17"/>
      <c r="D39" s="1"/>
      <c r="E39" s="1"/>
      <c r="F39" s="1"/>
      <c r="G39" s="57"/>
      <c r="H39" s="1"/>
      <c r="I39" s="20"/>
    </row>
    <row r="40" spans="1:9" s="51" customFormat="1" ht="12.75">
      <c r="A40" s="1"/>
      <c r="B40" s="1"/>
      <c r="C40" s="17"/>
      <c r="D40" s="1"/>
      <c r="E40" s="1"/>
      <c r="F40" s="1"/>
      <c r="G40" s="58">
        <f>SUM(G36:G39)</f>
        <v>7265</v>
      </c>
      <c r="H40" s="1"/>
      <c r="I40" s="54">
        <f>SUM(I36:I39)</f>
        <v>8365</v>
      </c>
    </row>
    <row r="41" spans="1:9" s="51" customFormat="1" ht="12.75">
      <c r="A41" s="50"/>
      <c r="B41" s="50"/>
      <c r="C41" s="18"/>
      <c r="D41" s="50"/>
      <c r="E41" s="50"/>
      <c r="F41" s="50"/>
      <c r="G41" s="29"/>
      <c r="H41" s="50"/>
      <c r="I41" s="18"/>
    </row>
    <row r="42" spans="1:9" s="51" customFormat="1" ht="13.5" thickBot="1">
      <c r="A42" s="55" t="s">
        <v>70</v>
      </c>
      <c r="B42" s="50"/>
      <c r="C42" s="18"/>
      <c r="D42" s="50"/>
      <c r="E42" s="50"/>
      <c r="F42" s="50"/>
      <c r="G42" s="67">
        <f>G32-G40</f>
        <v>49736</v>
      </c>
      <c r="H42" s="50"/>
      <c r="I42" s="67">
        <f>I32-I40</f>
        <v>44112</v>
      </c>
    </row>
    <row r="43" spans="1:9" s="51" customFormat="1" ht="12.75">
      <c r="A43" s="55"/>
      <c r="B43" s="50"/>
      <c r="C43" s="18"/>
      <c r="D43" s="50"/>
      <c r="E43" s="50"/>
      <c r="F43" s="50"/>
      <c r="G43" s="29"/>
      <c r="H43" s="50"/>
      <c r="I43" s="29"/>
    </row>
    <row r="44" spans="1:9" s="51" customFormat="1" ht="12.75">
      <c r="A44" s="42" t="s">
        <v>71</v>
      </c>
      <c r="B44" s="1"/>
      <c r="C44" s="17"/>
      <c r="D44" s="1"/>
      <c r="E44" s="1"/>
      <c r="F44" s="1"/>
      <c r="G44" s="30"/>
      <c r="H44" s="1"/>
      <c r="I44" s="17"/>
    </row>
    <row r="45" spans="1:9" s="51" customFormat="1" ht="12.75">
      <c r="A45" s="41"/>
      <c r="B45" s="1"/>
      <c r="C45" s="17"/>
      <c r="D45" s="1"/>
      <c r="E45" s="1"/>
      <c r="F45" s="1"/>
      <c r="G45" s="25"/>
      <c r="H45" s="1"/>
      <c r="I45" s="16"/>
    </row>
    <row r="46" spans="1:9" s="51" customFormat="1" ht="12.75">
      <c r="A46" s="41" t="s">
        <v>77</v>
      </c>
      <c r="B46" s="1"/>
      <c r="C46" s="17"/>
      <c r="D46" s="1"/>
      <c r="E46" s="1"/>
      <c r="F46" s="1"/>
      <c r="G46" s="25">
        <f>172</f>
        <v>172</v>
      </c>
      <c r="H46" s="1"/>
      <c r="I46" s="16">
        <f>172</f>
        <v>172</v>
      </c>
    </row>
    <row r="47" spans="1:9" s="51" customFormat="1" ht="12.75">
      <c r="A47" s="41"/>
      <c r="B47" s="1"/>
      <c r="C47" s="17"/>
      <c r="D47" s="1"/>
      <c r="E47" s="1"/>
      <c r="F47" s="1"/>
      <c r="G47" s="25"/>
      <c r="H47" s="1"/>
      <c r="I47" s="16"/>
    </row>
    <row r="48" spans="1:9" s="51" customFormat="1" ht="12.75">
      <c r="A48" s="41" t="s">
        <v>9</v>
      </c>
      <c r="B48" s="1"/>
      <c r="C48" s="17"/>
      <c r="D48" s="1"/>
      <c r="E48" s="1"/>
      <c r="F48" s="1"/>
      <c r="G48" s="25">
        <f>3650+33-33-208</f>
        <v>3442</v>
      </c>
      <c r="H48" s="1"/>
      <c r="I48" s="25">
        <f>3767+53-38-208</f>
        <v>3574</v>
      </c>
    </row>
    <row r="49" spans="1:9" s="51" customFormat="1" ht="12.75">
      <c r="A49" s="2"/>
      <c r="B49" s="1"/>
      <c r="C49" s="17"/>
      <c r="D49" s="1"/>
      <c r="E49" s="1"/>
      <c r="F49" s="1"/>
      <c r="G49" s="30"/>
      <c r="H49" s="1"/>
      <c r="I49" s="17"/>
    </row>
    <row r="50" spans="1:9" s="51" customFormat="1" ht="12.75">
      <c r="A50" s="2"/>
      <c r="B50" s="1"/>
      <c r="C50" s="17"/>
      <c r="D50" s="1"/>
      <c r="E50" s="1"/>
      <c r="F50" s="1"/>
      <c r="G50" s="58">
        <f>SUM(G46:G49)</f>
        <v>3614</v>
      </c>
      <c r="H50" s="1"/>
      <c r="I50" s="54">
        <f>SUM(I46:I49)</f>
        <v>3746</v>
      </c>
    </row>
    <row r="51" spans="1:9" s="51" customFormat="1" ht="12.75">
      <c r="A51" s="55"/>
      <c r="B51" s="50"/>
      <c r="C51" s="18"/>
      <c r="D51" s="50"/>
      <c r="E51" s="50"/>
      <c r="F51" s="50"/>
      <c r="G51" s="29"/>
      <c r="H51" s="50"/>
      <c r="I51" s="29"/>
    </row>
    <row r="52" spans="1:9" s="51" customFormat="1" ht="13.5" thickBot="1">
      <c r="A52" s="55" t="s">
        <v>72</v>
      </c>
      <c r="B52" s="50"/>
      <c r="C52" s="18"/>
      <c r="D52" s="50"/>
      <c r="E52" s="50"/>
      <c r="F52" s="50"/>
      <c r="G52" s="67">
        <f>G20+G42-G50</f>
        <v>79998</v>
      </c>
      <c r="H52" s="50"/>
      <c r="I52" s="67">
        <f>I20+I42-I50</f>
        <v>71012</v>
      </c>
    </row>
    <row r="53" spans="1:9" s="51" customFormat="1" ht="12.75">
      <c r="A53" s="50"/>
      <c r="B53" s="50"/>
      <c r="C53" s="18"/>
      <c r="D53" s="50"/>
      <c r="E53" s="50"/>
      <c r="F53" s="50"/>
      <c r="G53" s="29"/>
      <c r="H53" s="50"/>
      <c r="I53" s="18"/>
    </row>
    <row r="54" spans="1:9" ht="12.75">
      <c r="A54" s="2" t="s">
        <v>73</v>
      </c>
      <c r="B54" s="1"/>
      <c r="C54" s="17"/>
      <c r="D54" s="1"/>
      <c r="E54" s="1"/>
      <c r="F54" s="1"/>
      <c r="G54" s="30"/>
      <c r="H54" s="1"/>
      <c r="I54" s="17"/>
    </row>
    <row r="55" spans="1:9" ht="12.75">
      <c r="A55" s="1"/>
      <c r="B55" s="1"/>
      <c r="C55" s="17"/>
      <c r="D55" s="1"/>
      <c r="E55" s="1"/>
      <c r="F55" s="1"/>
      <c r="G55" s="30"/>
      <c r="H55" s="1"/>
      <c r="I55" s="17"/>
    </row>
    <row r="56" spans="1:9" ht="12.75">
      <c r="A56" s="41" t="s">
        <v>10</v>
      </c>
      <c r="B56" s="1"/>
      <c r="C56" s="17"/>
      <c r="D56" s="1"/>
      <c r="E56" s="1"/>
      <c r="F56" s="1"/>
      <c r="G56" s="25">
        <f>22692</f>
        <v>22692</v>
      </c>
      <c r="H56" s="1"/>
      <c r="I56" s="16">
        <f>22692</f>
        <v>22692</v>
      </c>
    </row>
    <row r="57" spans="1:9" ht="12.75">
      <c r="A57" s="41"/>
      <c r="B57" s="1"/>
      <c r="C57" s="17"/>
      <c r="D57" s="1"/>
      <c r="E57" s="1"/>
      <c r="F57" s="1"/>
      <c r="G57" s="25"/>
      <c r="H57" s="1"/>
      <c r="I57" s="16"/>
    </row>
    <row r="58" spans="1:9" ht="12.75">
      <c r="A58" s="41" t="s">
        <v>78</v>
      </c>
      <c r="B58" s="1"/>
      <c r="C58" s="17"/>
      <c r="D58" s="1"/>
      <c r="E58" s="1"/>
      <c r="F58" s="1"/>
      <c r="G58" s="25">
        <f>EQUITY!F20</f>
        <v>57306</v>
      </c>
      <c r="H58" s="1"/>
      <c r="I58" s="16">
        <f>48320</f>
        <v>48320</v>
      </c>
    </row>
    <row r="59" spans="1:9" ht="12.75">
      <c r="A59" s="41"/>
      <c r="B59" s="1"/>
      <c r="C59" s="17"/>
      <c r="D59" s="1"/>
      <c r="E59" s="1"/>
      <c r="F59" s="1"/>
      <c r="G59" s="45"/>
      <c r="H59" s="1"/>
      <c r="I59" s="19"/>
    </row>
    <row r="60" spans="1:9" ht="13.5" thickBot="1">
      <c r="A60" s="40" t="s">
        <v>74</v>
      </c>
      <c r="B60" s="1"/>
      <c r="C60" s="17"/>
      <c r="D60" s="1"/>
      <c r="E60" s="1"/>
      <c r="F60" s="1"/>
      <c r="G60" s="65">
        <f>SUM(G56:G59)</f>
        <v>79998</v>
      </c>
      <c r="H60" s="1"/>
      <c r="I60" s="66">
        <f>SUM(I56:I59)</f>
        <v>71012</v>
      </c>
    </row>
    <row r="61" spans="1:9" ht="12.75">
      <c r="A61" s="60"/>
      <c r="B61" s="49"/>
      <c r="C61" s="49"/>
      <c r="D61" s="49"/>
      <c r="E61" s="49"/>
      <c r="F61" s="49"/>
      <c r="G61" s="49"/>
      <c r="H61" s="49"/>
      <c r="I61" s="49"/>
    </row>
    <row r="62" spans="1:9" ht="13.5" thickBot="1">
      <c r="A62" s="42" t="s">
        <v>49</v>
      </c>
      <c r="B62" s="3"/>
      <c r="C62" s="3"/>
      <c r="D62" s="3"/>
      <c r="E62" s="3"/>
      <c r="F62" s="3"/>
      <c r="G62" s="68">
        <f>(G60)/(G56*10)</f>
        <v>0.3525383395029085</v>
      </c>
      <c r="H62" s="3"/>
      <c r="I62" s="68">
        <f>(I60)/(I56*10)</f>
        <v>0.3129384805217698</v>
      </c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 hidden="1">
      <c r="A64" s="3"/>
      <c r="B64" s="3"/>
      <c r="C64" s="3"/>
      <c r="D64" s="3"/>
      <c r="E64" s="3"/>
      <c r="F64" s="3"/>
      <c r="G64" s="69">
        <f>G52-G60</f>
        <v>0</v>
      </c>
      <c r="H64" s="3"/>
      <c r="I64" s="69">
        <f>I52-I60</f>
        <v>0</v>
      </c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30" customHeight="1">
      <c r="A66" s="74" t="s">
        <v>53</v>
      </c>
      <c r="B66" s="74"/>
      <c r="C66" s="74"/>
      <c r="D66" s="74"/>
      <c r="E66" s="74"/>
      <c r="F66" s="74"/>
      <c r="G66" s="74"/>
      <c r="H66" s="74"/>
      <c r="I66" s="74"/>
    </row>
    <row r="67" ht="12.75">
      <c r="I67" s="43"/>
    </row>
    <row r="70" ht="12.75">
      <c r="I70" s="44"/>
    </row>
  </sheetData>
  <mergeCells count="4">
    <mergeCell ref="A1:I1"/>
    <mergeCell ref="A2:I2"/>
    <mergeCell ref="A3:I3"/>
    <mergeCell ref="A66:I66"/>
  </mergeCells>
  <printOptions/>
  <pageMargins left="0.5118110236220472" right="0" top="0.2362204724409449" bottom="0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  <col min="10" max="10" width="3.8515625" style="0" customWidth="1"/>
    <col min="11" max="11" width="13.7109375" style="0" customWidth="1"/>
  </cols>
  <sheetData>
    <row r="1" spans="1:11" ht="12.7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3.5" thickBot="1">
      <c r="A3" s="72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6" spans="1:11" ht="12.75">
      <c r="A6" s="4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4" t="s">
        <v>79</v>
      </c>
      <c r="J8" s="3"/>
      <c r="K8" s="24" t="s">
        <v>79</v>
      </c>
    </row>
    <row r="9" spans="1:11" ht="12.75">
      <c r="A9" s="3"/>
      <c r="B9" s="3"/>
      <c r="C9" s="3"/>
      <c r="D9" s="3"/>
      <c r="E9" s="3"/>
      <c r="F9" s="3"/>
      <c r="G9" s="3"/>
      <c r="H9" s="3"/>
      <c r="I9" s="24" t="s">
        <v>80</v>
      </c>
      <c r="J9" s="3"/>
      <c r="K9" s="24" t="s">
        <v>80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24" t="s">
        <v>96</v>
      </c>
      <c r="J10" s="3"/>
      <c r="K10" s="24" t="s">
        <v>99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24" t="s">
        <v>19</v>
      </c>
      <c r="J11" s="3"/>
      <c r="K11" s="24" t="s">
        <v>19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1" ht="12.75">
      <c r="A13" s="21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3" t="s">
        <v>24</v>
      </c>
      <c r="B15" s="3"/>
      <c r="C15" s="3"/>
      <c r="D15" s="3"/>
      <c r="E15" s="3"/>
      <c r="F15" s="3"/>
      <c r="G15" s="3"/>
      <c r="H15" s="3"/>
      <c r="I15" s="25">
        <f>8986</f>
        <v>8986</v>
      </c>
      <c r="J15" s="3"/>
      <c r="K15" s="25">
        <f>9143</f>
        <v>9143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25"/>
      <c r="J16" s="3"/>
      <c r="K16" s="25"/>
    </row>
    <row r="17" spans="1:11" ht="12.75">
      <c r="A17" s="3" t="s">
        <v>25</v>
      </c>
      <c r="B17" s="3"/>
      <c r="C17" s="3"/>
      <c r="D17" s="3"/>
      <c r="E17" s="3"/>
      <c r="F17" s="3"/>
      <c r="G17" s="3"/>
      <c r="H17" s="3"/>
      <c r="I17" s="25"/>
      <c r="J17" s="3"/>
      <c r="K17" s="25"/>
    </row>
    <row r="18" spans="1:11" ht="12.75">
      <c r="A18" s="3" t="s">
        <v>39</v>
      </c>
      <c r="B18" s="3"/>
      <c r="C18" s="3"/>
      <c r="D18" s="3"/>
      <c r="E18" s="3"/>
      <c r="F18" s="3"/>
      <c r="G18" s="3"/>
      <c r="H18" s="3"/>
      <c r="I18" s="25">
        <f>1336</f>
        <v>1336</v>
      </c>
      <c r="J18" s="3" t="s">
        <v>47</v>
      </c>
      <c r="K18" s="25">
        <f>772</f>
        <v>772</v>
      </c>
    </row>
    <row r="19" spans="1:11" ht="12.75">
      <c r="A19" s="3" t="s">
        <v>26</v>
      </c>
      <c r="B19" s="3"/>
      <c r="C19" s="3"/>
      <c r="D19" s="3"/>
      <c r="E19" s="3"/>
      <c r="F19" s="3"/>
      <c r="G19" s="3"/>
      <c r="H19" s="3"/>
      <c r="I19" s="25">
        <f>229</f>
        <v>229</v>
      </c>
      <c r="J19" s="3"/>
      <c r="K19" s="25">
        <f>190</f>
        <v>190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26"/>
      <c r="J20" s="3"/>
      <c r="K20" s="26"/>
    </row>
    <row r="21" spans="1:11" ht="12.75">
      <c r="A21" s="3" t="s">
        <v>15</v>
      </c>
      <c r="B21" s="3"/>
      <c r="C21" s="3"/>
      <c r="D21" s="3"/>
      <c r="E21" s="3"/>
      <c r="F21" s="3"/>
      <c r="G21" s="3"/>
      <c r="H21" s="3"/>
      <c r="I21" s="25">
        <f>SUM(I15:I20)</f>
        <v>10551</v>
      </c>
      <c r="J21" s="3"/>
      <c r="K21" s="25">
        <f>SUM(K15:K20)</f>
        <v>10105</v>
      </c>
    </row>
    <row r="22" spans="1:11" ht="12.75">
      <c r="A22" s="3"/>
      <c r="B22" s="3"/>
      <c r="C22" s="3"/>
      <c r="D22" s="3"/>
      <c r="E22" s="3"/>
      <c r="F22" s="3"/>
      <c r="G22" s="3"/>
      <c r="H22" s="3"/>
      <c r="I22" s="25"/>
      <c r="J22" s="3"/>
      <c r="K22" s="25"/>
    </row>
    <row r="23" spans="1:11" ht="12.75">
      <c r="A23" s="3" t="s">
        <v>29</v>
      </c>
      <c r="B23" s="3"/>
      <c r="C23" s="3"/>
      <c r="D23" s="3"/>
      <c r="E23" s="3"/>
      <c r="F23" s="3"/>
      <c r="G23" s="3"/>
      <c r="H23" s="3"/>
      <c r="I23" s="25"/>
      <c r="J23" s="3"/>
      <c r="K23" s="25"/>
    </row>
    <row r="24" spans="1:11" ht="12.75">
      <c r="A24" s="3" t="s">
        <v>28</v>
      </c>
      <c r="B24" s="3"/>
      <c r="C24" s="3"/>
      <c r="D24" s="3"/>
      <c r="E24" s="3"/>
      <c r="F24" s="3"/>
      <c r="G24" s="3"/>
      <c r="H24" s="3"/>
      <c r="I24" s="25">
        <f>-3235</f>
        <v>-3235</v>
      </c>
      <c r="J24" s="3"/>
      <c r="K24" s="25">
        <f>-1438</f>
        <v>-1438</v>
      </c>
    </row>
    <row r="25" spans="1:11" ht="12.75">
      <c r="A25" s="3" t="s">
        <v>27</v>
      </c>
      <c r="B25" s="3"/>
      <c r="C25" s="3"/>
      <c r="D25" s="3"/>
      <c r="E25" s="3"/>
      <c r="F25" s="3"/>
      <c r="G25" s="3"/>
      <c r="H25" s="3"/>
      <c r="I25" s="25">
        <f>-1367</f>
        <v>-1367</v>
      </c>
      <c r="J25" s="3"/>
      <c r="K25" s="25">
        <f>830</f>
        <v>830</v>
      </c>
    </row>
    <row r="26" spans="1:11" ht="12.75">
      <c r="A26" s="3"/>
      <c r="B26" s="3"/>
      <c r="C26" s="3"/>
      <c r="D26" s="3"/>
      <c r="E26" s="3"/>
      <c r="F26" s="3"/>
      <c r="G26" s="3"/>
      <c r="H26" s="3"/>
      <c r="I26" s="26"/>
      <c r="J26" s="3"/>
      <c r="K26" s="26"/>
    </row>
    <row r="27" spans="1:11" ht="12.75" hidden="1">
      <c r="A27" s="21" t="s">
        <v>30</v>
      </c>
      <c r="B27" s="3"/>
      <c r="C27" s="3"/>
      <c r="D27" s="3"/>
      <c r="E27" s="3"/>
      <c r="F27" s="3"/>
      <c r="G27" s="3"/>
      <c r="H27" s="3"/>
      <c r="I27" s="25">
        <f>SUM(I21:I26)</f>
        <v>5949</v>
      </c>
      <c r="J27" s="3"/>
      <c r="K27" s="25">
        <f>SUM(K21:K26)</f>
        <v>9497</v>
      </c>
    </row>
    <row r="28" spans="1:11" ht="12.75" hidden="1">
      <c r="A28" s="3"/>
      <c r="B28" s="3"/>
      <c r="C28" s="3"/>
      <c r="D28" s="3"/>
      <c r="E28" s="3"/>
      <c r="F28" s="3"/>
      <c r="G28" s="3"/>
      <c r="H28" s="3"/>
      <c r="I28" s="25"/>
      <c r="J28" s="3"/>
      <c r="K28" s="25"/>
    </row>
    <row r="29" spans="1:11" ht="12.75" hidden="1">
      <c r="A29" s="3" t="s">
        <v>31</v>
      </c>
      <c r="B29" s="3"/>
      <c r="C29" s="3"/>
      <c r="D29" s="3"/>
      <c r="E29" s="3"/>
      <c r="F29" s="3"/>
      <c r="G29" s="3"/>
      <c r="H29" s="3"/>
      <c r="I29" s="25"/>
      <c r="J29" s="3"/>
      <c r="K29" s="25"/>
    </row>
    <row r="30" spans="1:11" ht="12.75" hidden="1">
      <c r="A30" s="3" t="s">
        <v>36</v>
      </c>
      <c r="B30" s="3"/>
      <c r="C30" s="3"/>
      <c r="D30" s="3"/>
      <c r="E30" s="3"/>
      <c r="F30" s="3"/>
      <c r="G30" s="3"/>
      <c r="H30" s="3"/>
      <c r="I30" s="25">
        <v>0</v>
      </c>
      <c r="J30" s="3"/>
      <c r="K30" s="25">
        <v>0</v>
      </c>
    </row>
    <row r="31" spans="1:11" ht="12.75" hidden="1">
      <c r="A31" s="3" t="s">
        <v>32</v>
      </c>
      <c r="B31" s="3"/>
      <c r="C31" s="3"/>
      <c r="D31" s="3"/>
      <c r="E31" s="3"/>
      <c r="F31" s="3"/>
      <c r="G31" s="3"/>
      <c r="H31" s="3"/>
      <c r="I31" s="25">
        <v>0</v>
      </c>
      <c r="J31" s="3"/>
      <c r="K31" s="25">
        <v>0</v>
      </c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26"/>
      <c r="J32" s="3"/>
      <c r="K32" s="26"/>
    </row>
    <row r="33" spans="1:11" ht="12.75">
      <c r="A33" s="21" t="s">
        <v>100</v>
      </c>
      <c r="B33" s="3"/>
      <c r="C33" s="3"/>
      <c r="D33" s="3"/>
      <c r="E33" s="3"/>
      <c r="F33" s="3"/>
      <c r="G33" s="3"/>
      <c r="H33" s="3"/>
      <c r="I33" s="25">
        <f>SUM(I27:I32)</f>
        <v>5949</v>
      </c>
      <c r="J33" s="3"/>
      <c r="K33" s="25">
        <f>SUM(K27:K32)</f>
        <v>9497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25"/>
      <c r="J34" s="3"/>
      <c r="K34" s="25"/>
    </row>
    <row r="35" spans="1:11" ht="12.75">
      <c r="A35" s="21" t="s">
        <v>33</v>
      </c>
      <c r="B35" s="3"/>
      <c r="C35" s="3"/>
      <c r="D35" s="3"/>
      <c r="E35" s="3"/>
      <c r="F35" s="3"/>
      <c r="G35" s="3"/>
      <c r="H35" s="3"/>
      <c r="I35" s="25"/>
      <c r="J35" s="3"/>
      <c r="K35" s="25"/>
    </row>
    <row r="36" spans="1:11" ht="12.75">
      <c r="A36" s="21"/>
      <c r="B36" s="3"/>
      <c r="C36" s="3"/>
      <c r="D36" s="3"/>
      <c r="E36" s="3"/>
      <c r="F36" s="3"/>
      <c r="G36" s="3"/>
      <c r="H36" s="3"/>
      <c r="I36" s="25"/>
      <c r="J36" s="3"/>
      <c r="K36" s="25"/>
    </row>
    <row r="37" spans="1:11" ht="12.75">
      <c r="A37" s="3" t="s">
        <v>34</v>
      </c>
      <c r="B37" s="3"/>
      <c r="C37" s="3"/>
      <c r="D37" s="3"/>
      <c r="E37" s="3"/>
      <c r="F37" s="3"/>
      <c r="G37" s="3"/>
      <c r="H37" s="3"/>
      <c r="I37" s="25">
        <f>1</f>
        <v>1</v>
      </c>
      <c r="J37" s="3"/>
      <c r="K37" s="25">
        <f>28</f>
        <v>28</v>
      </c>
    </row>
    <row r="38" spans="1:11" ht="12.75" hidden="1">
      <c r="A38" s="3" t="s">
        <v>37</v>
      </c>
      <c r="B38" s="3"/>
      <c r="C38" s="3"/>
      <c r="D38" s="3"/>
      <c r="E38" s="3"/>
      <c r="F38" s="3"/>
      <c r="G38" s="3"/>
      <c r="H38" s="3"/>
      <c r="I38" s="25">
        <v>0</v>
      </c>
      <c r="J38" s="3"/>
      <c r="K38" s="25">
        <v>0</v>
      </c>
    </row>
    <row r="39" spans="1:11" ht="12.75">
      <c r="A39" s="3" t="s">
        <v>35</v>
      </c>
      <c r="B39" s="3"/>
      <c r="C39" s="3"/>
      <c r="D39" s="3"/>
      <c r="E39" s="3"/>
      <c r="F39" s="3"/>
      <c r="G39" s="3"/>
      <c r="H39" s="3"/>
      <c r="I39" s="25">
        <f>-1737</f>
        <v>-1737</v>
      </c>
      <c r="J39" s="3"/>
      <c r="K39" s="25">
        <f>-2378</f>
        <v>-2378</v>
      </c>
    </row>
    <row r="40" spans="1:11" ht="12.75">
      <c r="A40" s="3" t="s">
        <v>85</v>
      </c>
      <c r="B40" s="3"/>
      <c r="C40" s="3"/>
      <c r="D40" s="3"/>
      <c r="E40" s="3"/>
      <c r="F40" s="3"/>
      <c r="G40" s="3"/>
      <c r="H40" s="3"/>
      <c r="I40" s="25">
        <f>-2835</f>
        <v>-2835</v>
      </c>
      <c r="J40" s="3"/>
      <c r="K40" s="25">
        <f>-4095</f>
        <v>-4095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25"/>
      <c r="J41" s="3"/>
      <c r="K41" s="25"/>
    </row>
    <row r="42" spans="1:11" ht="12.75">
      <c r="A42" s="21" t="s">
        <v>54</v>
      </c>
      <c r="B42" s="3"/>
      <c r="C42" s="3"/>
      <c r="D42" s="3"/>
      <c r="E42" s="3"/>
      <c r="F42" s="3"/>
      <c r="G42" s="3"/>
      <c r="H42" s="3"/>
      <c r="I42" s="27">
        <f>SUM(I37:I41)</f>
        <v>-4571</v>
      </c>
      <c r="J42" s="3"/>
      <c r="K42" s="27">
        <f>SUM(K37:K41)</f>
        <v>-6445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25"/>
      <c r="J43" s="3"/>
      <c r="K43" s="25"/>
    </row>
    <row r="44" spans="1:11" ht="12.75">
      <c r="A44" s="21" t="s">
        <v>38</v>
      </c>
      <c r="B44" s="3"/>
      <c r="C44" s="3"/>
      <c r="D44" s="3"/>
      <c r="E44" s="3"/>
      <c r="F44" s="3"/>
      <c r="G44" s="3"/>
      <c r="H44" s="3"/>
      <c r="I44" s="25"/>
      <c r="J44" s="3"/>
      <c r="K44" s="25"/>
    </row>
    <row r="45" spans="1:11" ht="12.75">
      <c r="A45" s="21"/>
      <c r="B45" s="3"/>
      <c r="C45" s="3"/>
      <c r="D45" s="3"/>
      <c r="E45" s="3"/>
      <c r="F45" s="3"/>
      <c r="G45" s="3"/>
      <c r="H45" s="3"/>
      <c r="I45" s="25"/>
      <c r="J45" s="3"/>
      <c r="K45" s="25"/>
    </row>
    <row r="46" spans="1:11" ht="12.75">
      <c r="A46" s="3" t="s">
        <v>86</v>
      </c>
      <c r="B46" s="3"/>
      <c r="C46" s="3"/>
      <c r="D46" s="3"/>
      <c r="E46" s="3"/>
      <c r="F46" s="3"/>
      <c r="G46" s="3"/>
      <c r="H46" s="3"/>
      <c r="I46" s="25">
        <f>272</f>
        <v>272</v>
      </c>
      <c r="J46" s="3"/>
      <c r="K46" s="25">
        <f>-568+117</f>
        <v>-451</v>
      </c>
    </row>
    <row r="47" spans="1:11" ht="12.75">
      <c r="A47" s="3" t="s">
        <v>48</v>
      </c>
      <c r="B47" s="3"/>
      <c r="C47" s="3"/>
      <c r="D47" s="3"/>
      <c r="E47" s="3"/>
      <c r="F47" s="3"/>
      <c r="G47" s="3"/>
      <c r="H47" s="3"/>
      <c r="I47" s="25">
        <f>-230</f>
        <v>-230</v>
      </c>
      <c r="J47" s="3"/>
      <c r="K47" s="25">
        <f>-218</f>
        <v>-218</v>
      </c>
    </row>
    <row r="48" spans="1:11" ht="12.75">
      <c r="A48" s="3" t="s">
        <v>88</v>
      </c>
      <c r="B48" s="3"/>
      <c r="C48" s="3"/>
      <c r="D48" s="3"/>
      <c r="E48" s="3"/>
      <c r="F48" s="3"/>
      <c r="G48" s="3"/>
      <c r="H48" s="3"/>
      <c r="I48" s="25">
        <f>-20</f>
        <v>-20</v>
      </c>
      <c r="J48" s="3"/>
      <c r="K48" s="25">
        <f>-20</f>
        <v>-20</v>
      </c>
    </row>
    <row r="49" spans="1:11" ht="12.75">
      <c r="A49" s="3" t="s">
        <v>87</v>
      </c>
      <c r="B49" s="3"/>
      <c r="C49" s="3"/>
      <c r="D49" s="3"/>
      <c r="E49" s="3"/>
      <c r="F49" s="3"/>
      <c r="G49" s="3"/>
      <c r="H49" s="3"/>
      <c r="I49" s="25">
        <f>-117</f>
        <v>-117</v>
      </c>
      <c r="J49" s="3"/>
      <c r="K49" s="25">
        <f>-117</f>
        <v>-117</v>
      </c>
    </row>
    <row r="50" spans="1:11" ht="12.75" hidden="1">
      <c r="A50" s="31" t="s">
        <v>59</v>
      </c>
      <c r="B50" s="3"/>
      <c r="C50" s="3"/>
      <c r="D50" s="3"/>
      <c r="E50" s="3"/>
      <c r="F50" s="3"/>
      <c r="G50" s="3"/>
      <c r="H50" s="3"/>
      <c r="I50" s="25">
        <v>0</v>
      </c>
      <c r="J50" s="3"/>
      <c r="K50" s="25"/>
    </row>
    <row r="51" spans="1:11" ht="12.75" hidden="1">
      <c r="A51" s="3" t="s">
        <v>60</v>
      </c>
      <c r="B51" s="3"/>
      <c r="C51" s="3"/>
      <c r="D51" s="3"/>
      <c r="E51" s="3"/>
      <c r="F51" s="3"/>
      <c r="G51" s="3"/>
      <c r="H51" s="3"/>
      <c r="I51" s="25">
        <v>0</v>
      </c>
      <c r="J51" s="3"/>
      <c r="K51" s="25"/>
    </row>
    <row r="52" spans="1:11" ht="12.75">
      <c r="A52" s="3"/>
      <c r="B52" s="3"/>
      <c r="C52" s="3"/>
      <c r="D52" s="3"/>
      <c r="E52" s="3"/>
      <c r="F52" s="3"/>
      <c r="G52" s="3"/>
      <c r="H52" s="3"/>
      <c r="I52" s="25"/>
      <c r="J52" s="3"/>
      <c r="K52" s="25"/>
    </row>
    <row r="53" spans="1:11" ht="12.75">
      <c r="A53" s="21" t="s">
        <v>101</v>
      </c>
      <c r="B53" s="3"/>
      <c r="C53" s="3"/>
      <c r="D53" s="3"/>
      <c r="E53" s="3"/>
      <c r="F53" s="3"/>
      <c r="G53" s="3"/>
      <c r="H53" s="3"/>
      <c r="I53" s="27">
        <f>SUM(I46:I52)</f>
        <v>-95</v>
      </c>
      <c r="J53" s="3"/>
      <c r="K53" s="27">
        <f>SUM(K46:K52)</f>
        <v>-806</v>
      </c>
    </row>
    <row r="54" spans="1:11" ht="12.75">
      <c r="A54" s="3"/>
      <c r="B54" s="3"/>
      <c r="C54" s="3"/>
      <c r="D54" s="3"/>
      <c r="E54" s="3"/>
      <c r="F54" s="3"/>
      <c r="G54" s="3"/>
      <c r="H54" s="3"/>
      <c r="I54" s="25"/>
      <c r="J54" s="3"/>
      <c r="K54" s="25"/>
    </row>
    <row r="55" spans="1:11" ht="12.75">
      <c r="A55" s="21" t="s">
        <v>89</v>
      </c>
      <c r="B55" s="3"/>
      <c r="C55" s="3"/>
      <c r="D55" s="3"/>
      <c r="E55" s="3"/>
      <c r="F55" s="3"/>
      <c r="G55" s="3"/>
      <c r="H55" s="3"/>
      <c r="I55" s="25">
        <f>I33+I42+I53</f>
        <v>1283</v>
      </c>
      <c r="J55" s="3"/>
      <c r="K55" s="25">
        <f>K33+K42+K53</f>
        <v>2246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25"/>
      <c r="J56" s="3"/>
      <c r="K56" s="25"/>
    </row>
    <row r="57" spans="1:11" ht="12.75">
      <c r="A57" s="21" t="s">
        <v>61</v>
      </c>
      <c r="B57" s="3"/>
      <c r="C57" s="3"/>
      <c r="D57" s="3"/>
      <c r="E57" s="3"/>
      <c r="F57" s="3"/>
      <c r="G57" s="3"/>
      <c r="H57" s="3"/>
      <c r="I57" s="25">
        <f>5016</f>
        <v>5016</v>
      </c>
      <c r="J57" s="3"/>
      <c r="K57" s="25">
        <f>3703</f>
        <v>3703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25"/>
      <c r="J58" s="3"/>
      <c r="K58" s="25"/>
    </row>
    <row r="59" spans="1:11" ht="13.5" thickBot="1">
      <c r="A59" s="21" t="s">
        <v>62</v>
      </c>
      <c r="B59" s="3"/>
      <c r="C59" s="3"/>
      <c r="D59" s="3"/>
      <c r="E59" s="3"/>
      <c r="F59" s="3"/>
      <c r="G59" s="3"/>
      <c r="H59" s="3"/>
      <c r="I59" s="61">
        <f>SUM(I55:I58)</f>
        <v>6299</v>
      </c>
      <c r="J59" s="3"/>
      <c r="K59" s="61">
        <f>SUM(K55:K58)</f>
        <v>5949</v>
      </c>
    </row>
    <row r="60" spans="1:11" ht="12.75">
      <c r="A60" s="21"/>
      <c r="B60" s="29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0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25.5" customHeight="1">
      <c r="A63" s="75" t="s">
        <v>55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</sheetData>
  <mergeCells count="4">
    <mergeCell ref="A3:K3"/>
    <mergeCell ref="A1:K1"/>
    <mergeCell ref="A2:K2"/>
    <mergeCell ref="A63:K63"/>
  </mergeCells>
  <printOptions/>
  <pageMargins left="0.2362204724409449" right="0" top="0.2362204724409449" bottom="0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71093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70" t="s">
        <v>45</v>
      </c>
      <c r="B1" s="70"/>
      <c r="C1" s="70"/>
      <c r="D1" s="70"/>
      <c r="E1" s="70"/>
      <c r="F1" s="70"/>
      <c r="G1" s="70"/>
      <c r="H1" s="70"/>
    </row>
    <row r="2" spans="1:8" ht="12.75">
      <c r="A2" s="71" t="s">
        <v>18</v>
      </c>
      <c r="B2" s="71"/>
      <c r="C2" s="71"/>
      <c r="D2" s="71"/>
      <c r="E2" s="71"/>
      <c r="F2" s="71"/>
      <c r="G2" s="71"/>
      <c r="H2" s="71"/>
    </row>
    <row r="3" spans="1:8" ht="13.5" thickBot="1">
      <c r="A3" s="72" t="s">
        <v>94</v>
      </c>
      <c r="B3" s="72"/>
      <c r="C3" s="72"/>
      <c r="D3" s="72"/>
      <c r="E3" s="72"/>
      <c r="F3" s="72"/>
      <c r="G3" s="72"/>
      <c r="H3" s="72"/>
    </row>
    <row r="4" spans="1:8" ht="12.75">
      <c r="A4" s="21"/>
      <c r="B4" s="3"/>
      <c r="C4" s="3"/>
      <c r="D4" s="3"/>
      <c r="E4" s="3"/>
      <c r="F4" s="3"/>
      <c r="G4" s="3"/>
      <c r="H4" s="3"/>
    </row>
    <row r="5" spans="1:8" ht="12.75">
      <c r="A5" s="21"/>
      <c r="B5" s="3"/>
      <c r="C5" s="3"/>
      <c r="D5" s="3"/>
      <c r="E5" s="3"/>
      <c r="F5" s="3"/>
      <c r="G5" s="3"/>
      <c r="H5" s="3"/>
    </row>
    <row r="6" spans="1:8" ht="12.75">
      <c r="A6" s="4" t="s">
        <v>93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.75">
      <c r="A11" s="1"/>
      <c r="B11" s="11" t="s">
        <v>40</v>
      </c>
      <c r="C11" s="8"/>
      <c r="D11" s="35" t="s">
        <v>40</v>
      </c>
      <c r="E11" s="8"/>
      <c r="F11" s="11" t="s">
        <v>42</v>
      </c>
      <c r="G11" s="1"/>
      <c r="H11" s="11"/>
    </row>
    <row r="12" spans="1:8" ht="12.75">
      <c r="A12" s="1"/>
      <c r="B12" s="13" t="s">
        <v>41</v>
      </c>
      <c r="C12" s="8"/>
      <c r="D12" s="37" t="s">
        <v>50</v>
      </c>
      <c r="E12" s="8"/>
      <c r="F12" s="13" t="s">
        <v>43</v>
      </c>
      <c r="G12" s="1"/>
      <c r="H12" s="13" t="s">
        <v>44</v>
      </c>
    </row>
    <row r="13" spans="1:8" ht="12.75">
      <c r="A13" s="1"/>
      <c r="B13" s="11" t="s">
        <v>19</v>
      </c>
      <c r="C13" s="8"/>
      <c r="D13" s="35" t="s">
        <v>19</v>
      </c>
      <c r="E13" s="8"/>
      <c r="F13" s="11" t="s">
        <v>19</v>
      </c>
      <c r="G13" s="1"/>
      <c r="H13" s="11" t="s">
        <v>19</v>
      </c>
    </row>
    <row r="14" spans="1:8" ht="12.75">
      <c r="A14" s="2" t="s">
        <v>97</v>
      </c>
      <c r="B14" s="8"/>
      <c r="C14" s="8"/>
      <c r="E14" s="8"/>
      <c r="F14" s="8"/>
      <c r="G14" s="1"/>
      <c r="H14" s="8"/>
    </row>
    <row r="15" spans="1:8" ht="12.75">
      <c r="A15" s="2"/>
      <c r="B15" s="8"/>
      <c r="C15" s="8"/>
      <c r="E15" s="8"/>
      <c r="F15" s="8"/>
      <c r="G15" s="1"/>
      <c r="H15" s="8"/>
    </row>
    <row r="16" spans="1:8" ht="12.75">
      <c r="A16" s="59" t="s">
        <v>84</v>
      </c>
      <c r="B16" s="25">
        <f>22692</f>
        <v>22692</v>
      </c>
      <c r="C16" s="25"/>
      <c r="D16" s="25">
        <v>0</v>
      </c>
      <c r="E16" s="25"/>
      <c r="F16" s="25">
        <f>48320</f>
        <v>48320</v>
      </c>
      <c r="G16" s="59"/>
      <c r="H16" s="25">
        <f>SUM(B16:F16)</f>
        <v>71012</v>
      </c>
    </row>
    <row r="17" spans="1:8" ht="12.75">
      <c r="A17" s="32"/>
      <c r="B17" s="25"/>
      <c r="C17" s="25"/>
      <c r="D17" s="25"/>
      <c r="E17" s="25"/>
      <c r="F17" s="25"/>
      <c r="G17" s="59"/>
      <c r="H17" s="25"/>
    </row>
    <row r="18" spans="1:8" ht="12.75">
      <c r="A18" s="59" t="s">
        <v>11</v>
      </c>
      <c r="B18" s="25">
        <v>0</v>
      </c>
      <c r="C18" s="25"/>
      <c r="D18" s="25">
        <v>0</v>
      </c>
      <c r="E18" s="25"/>
      <c r="F18" s="29">
        <f>'IS'!F29</f>
        <v>8986</v>
      </c>
      <c r="G18" s="59"/>
      <c r="H18" s="25">
        <f>SUM(B18:F18)</f>
        <v>8986</v>
      </c>
    </row>
    <row r="19" spans="1:8" ht="12.75">
      <c r="A19" s="59"/>
      <c r="B19" s="25"/>
      <c r="C19" s="25"/>
      <c r="D19" s="25"/>
      <c r="E19" s="25"/>
      <c r="F19" s="25"/>
      <c r="G19" s="59"/>
      <c r="H19" s="25"/>
    </row>
    <row r="20" spans="1:8" ht="13.5" thickBot="1">
      <c r="A20" s="59" t="s">
        <v>98</v>
      </c>
      <c r="B20" s="28">
        <f>SUM(B16:B19)</f>
        <v>22692</v>
      </c>
      <c r="C20" s="25"/>
      <c r="D20" s="28">
        <f>SUM(D16:D19)</f>
        <v>0</v>
      </c>
      <c r="E20" s="25"/>
      <c r="F20" s="28">
        <f>SUM(F16:F19)</f>
        <v>57306</v>
      </c>
      <c r="G20" s="59"/>
      <c r="H20" s="28">
        <f>SUM(H16:H19)</f>
        <v>79998</v>
      </c>
    </row>
    <row r="21" spans="1:8" ht="13.5" thickTop="1">
      <c r="A21" s="21"/>
      <c r="B21" s="12"/>
      <c r="C21" s="12"/>
      <c r="D21" s="49"/>
      <c r="E21" s="12"/>
      <c r="F21" s="12"/>
      <c r="G21" s="3"/>
      <c r="H21" s="12"/>
    </row>
    <row r="22" spans="1:8" ht="12.75">
      <c r="A22" s="2"/>
      <c r="B22" s="8"/>
      <c r="C22" s="8"/>
      <c r="E22" s="8"/>
      <c r="F22" s="8"/>
      <c r="G22" s="1"/>
      <c r="H22" s="8"/>
    </row>
    <row r="23" spans="1:8" ht="12.75">
      <c r="A23" s="2" t="s">
        <v>81</v>
      </c>
      <c r="B23" s="8"/>
      <c r="C23" s="8"/>
      <c r="E23" s="8"/>
      <c r="F23" s="8"/>
      <c r="G23" s="1"/>
      <c r="H23" s="8"/>
    </row>
    <row r="24" spans="1:8" ht="12.75">
      <c r="A24" s="2"/>
      <c r="B24" s="8"/>
      <c r="C24" s="8"/>
      <c r="E24" s="8"/>
      <c r="F24" s="8"/>
      <c r="G24" s="1"/>
      <c r="H24" s="8"/>
    </row>
    <row r="25" spans="1:8" ht="12.75">
      <c r="A25" s="1" t="s">
        <v>82</v>
      </c>
      <c r="B25" s="16">
        <f>22692</f>
        <v>22692</v>
      </c>
      <c r="C25" s="16"/>
      <c r="D25" s="16">
        <v>0</v>
      </c>
      <c r="E25" s="16"/>
      <c r="F25" s="16">
        <f>28257</f>
        <v>28257</v>
      </c>
      <c r="G25" s="1"/>
      <c r="H25" s="16">
        <f>SUM(B25:F25)</f>
        <v>50949</v>
      </c>
    </row>
    <row r="26" spans="1:8" ht="12.75">
      <c r="A26" s="1"/>
      <c r="B26" s="16"/>
      <c r="C26" s="16"/>
      <c r="E26" s="16"/>
      <c r="F26" s="16"/>
      <c r="G26" s="1"/>
      <c r="H26" s="16"/>
    </row>
    <row r="27" spans="1:8" ht="12.75">
      <c r="A27" s="1" t="s">
        <v>11</v>
      </c>
      <c r="B27" s="16">
        <v>0</v>
      </c>
      <c r="C27" s="16"/>
      <c r="D27" s="16">
        <v>0</v>
      </c>
      <c r="E27" s="16"/>
      <c r="F27" s="18">
        <f>20063</f>
        <v>20063</v>
      </c>
      <c r="G27" s="1"/>
      <c r="H27" s="16">
        <f>SUM(B27:F27)</f>
        <v>20063</v>
      </c>
    </row>
    <row r="28" spans="1:8" ht="12.75">
      <c r="A28" s="1"/>
      <c r="B28" s="16"/>
      <c r="C28" s="16"/>
      <c r="D28" s="16"/>
      <c r="E28" s="16"/>
      <c r="F28" s="16"/>
      <c r="G28" s="1"/>
      <c r="H28" s="16"/>
    </row>
    <row r="29" spans="1:8" ht="13.5" thickBot="1">
      <c r="A29" s="1" t="s">
        <v>83</v>
      </c>
      <c r="B29" s="28">
        <f>SUM(B25:B28)</f>
        <v>22692</v>
      </c>
      <c r="C29" s="25"/>
      <c r="D29" s="28">
        <f>SUM(D25:D28)</f>
        <v>0</v>
      </c>
      <c r="E29" s="25"/>
      <c r="F29" s="28">
        <f>SUM(F25:F28)</f>
        <v>48320</v>
      </c>
      <c r="G29" s="3"/>
      <c r="H29" s="28">
        <f>SUM(H25:H28)</f>
        <v>71012</v>
      </c>
    </row>
    <row r="30" spans="1:8" ht="13.5" thickTop="1">
      <c r="A30" s="1"/>
      <c r="B30" s="18"/>
      <c r="C30" s="17"/>
      <c r="D30" s="18"/>
      <c r="E30" s="17"/>
      <c r="F30" s="18"/>
      <c r="G30" s="1"/>
      <c r="H30" s="1"/>
    </row>
    <row r="31" spans="1:8" s="36" customFormat="1" ht="15.75">
      <c r="A31" s="33"/>
      <c r="B31" s="34"/>
      <c r="C31" s="34"/>
      <c r="D31" s="34"/>
      <c r="E31" s="34"/>
      <c r="F31" s="34"/>
      <c r="G31" s="33"/>
      <c r="H31" s="34"/>
    </row>
    <row r="32" s="36" customFormat="1" ht="15.75"/>
    <row r="33" spans="1:8" s="36" customFormat="1" ht="25.5" customHeight="1">
      <c r="A33" s="73" t="s">
        <v>56</v>
      </c>
      <c r="B33" s="73"/>
      <c r="C33" s="73"/>
      <c r="D33" s="73"/>
      <c r="E33" s="73"/>
      <c r="F33" s="73"/>
      <c r="G33" s="73"/>
      <c r="H33" s="73"/>
    </row>
    <row r="34" s="36" customFormat="1" ht="15.75"/>
    <row r="35" s="36" customFormat="1" ht="15.75">
      <c r="F35" s="36">
        <f>F20-'BS'!G58</f>
        <v>0</v>
      </c>
    </row>
    <row r="36" s="36" customFormat="1" ht="15.75"/>
    <row r="37" spans="1:8" ht="12.75">
      <c r="A37" s="1"/>
      <c r="B37" s="18"/>
      <c r="C37" s="17"/>
      <c r="D37" s="18"/>
      <c r="E37" s="17"/>
      <c r="F37" s="18"/>
      <c r="G37" s="1"/>
      <c r="H37" s="1"/>
    </row>
    <row r="38" spans="1:8" ht="12.75">
      <c r="A38" s="1"/>
      <c r="B38" s="18"/>
      <c r="C38" s="17"/>
      <c r="D38" s="18"/>
      <c r="E38" s="17"/>
      <c r="F38" s="18"/>
      <c r="G38" s="1"/>
      <c r="H38" s="1"/>
    </row>
    <row r="39" spans="1:8" ht="12.75">
      <c r="A39" s="1"/>
      <c r="B39" s="18"/>
      <c r="C39" s="17"/>
      <c r="D39" s="18"/>
      <c r="E39" s="17"/>
      <c r="F39" s="18"/>
      <c r="G39" s="1"/>
      <c r="H39" s="1"/>
    </row>
  </sheetData>
  <mergeCells count="4">
    <mergeCell ref="A1:H1"/>
    <mergeCell ref="A2:H2"/>
    <mergeCell ref="A3:H3"/>
    <mergeCell ref="A33:H33"/>
  </mergeCells>
  <printOptions/>
  <pageMargins left="0.1968503937007874" right="0" top="0.984251968503937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kltay</cp:lastModifiedBy>
  <cp:lastPrinted>2009-04-17T03:41:26Z</cp:lastPrinted>
  <dcterms:created xsi:type="dcterms:W3CDTF">2006-03-03T09:59:01Z</dcterms:created>
  <dcterms:modified xsi:type="dcterms:W3CDTF">2009-04-22T01:00:48Z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